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igl\Documents\Z. Excell simulazioni\"/>
    </mc:Choice>
  </mc:AlternateContent>
  <xr:revisionPtr revIDLastSave="0" documentId="13_ncr:1_{0D840124-1C1E-4F4D-9298-577475C9D2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olo" sheetId="1" r:id="rId1"/>
    <sheet name="Scaglioni Irpef" sheetId="2" state="hidden" r:id="rId2"/>
    <sheet name="Detrazione lavoro dipendente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C6" i="1"/>
  <c r="D1" i="2" s="1"/>
  <c r="E3" i="1"/>
  <c r="E6" i="1" l="1"/>
  <c r="F8" i="2"/>
  <c r="G8" i="2" s="1"/>
  <c r="C12" i="1"/>
  <c r="E12" i="1" s="1"/>
  <c r="F6" i="2"/>
  <c r="G6" i="2" s="1"/>
  <c r="F9" i="2"/>
  <c r="G9" i="2" s="1"/>
  <c r="C15" i="1"/>
  <c r="E15" i="1" s="1"/>
  <c r="C2" i="4"/>
  <c r="F5" i="2"/>
  <c r="F20" i="2" s="1"/>
  <c r="F7" i="2"/>
  <c r="G7" i="2" s="1"/>
  <c r="E12" i="4" l="1"/>
  <c r="E5" i="4"/>
  <c r="E16" i="4"/>
  <c r="E6" i="4"/>
  <c r="E18" i="4"/>
  <c r="E17" i="4"/>
  <c r="E15" i="4"/>
  <c r="E13" i="4"/>
  <c r="E14" i="4"/>
  <c r="E7" i="4"/>
  <c r="G5" i="2"/>
  <c r="G10" i="2" s="1"/>
  <c r="F10" i="2"/>
  <c r="E8" i="4" l="1"/>
  <c r="E22" i="4" s="1"/>
  <c r="G12" i="2" s="1"/>
  <c r="G14" i="2" s="1"/>
  <c r="C9" i="1" l="1"/>
  <c r="E9" i="1" s="1"/>
  <c r="H14" i="2"/>
  <c r="E17" i="1" l="1"/>
  <c r="E21" i="1" s="1"/>
</calcChain>
</file>

<file path=xl/sharedStrings.xml><?xml version="1.0" encoding="utf-8"?>
<sst xmlns="http://schemas.openxmlformats.org/spreadsheetml/2006/main" count="36" uniqueCount="33">
  <si>
    <t>Reddito Imponibile Lordo</t>
  </si>
  <si>
    <t>Aliquota Inps</t>
  </si>
  <si>
    <t>Voci</t>
  </si>
  <si>
    <t>Input</t>
  </si>
  <si>
    <t>Costo Azienda</t>
  </si>
  <si>
    <t>Contributo Inps</t>
  </si>
  <si>
    <t>Scaglioni reddito</t>
  </si>
  <si>
    <t>Da</t>
  </si>
  <si>
    <t>a</t>
  </si>
  <si>
    <t>Aliquota</t>
  </si>
  <si>
    <t>Importo</t>
  </si>
  <si>
    <t>Tassazione</t>
  </si>
  <si>
    <t>Imponibile</t>
  </si>
  <si>
    <t>TOTALE</t>
  </si>
  <si>
    <t>ALIQUOTA MEDIA</t>
  </si>
  <si>
    <t>Irpef</t>
  </si>
  <si>
    <t>Retribuzione netta annua</t>
  </si>
  <si>
    <t>Aliquota addizionale Regionale</t>
  </si>
  <si>
    <t>Addizionale regionale</t>
  </si>
  <si>
    <t>Aliquota addizionale Comunale</t>
  </si>
  <si>
    <t>Numero mensilità</t>
  </si>
  <si>
    <t>Retribuzione netta mese</t>
  </si>
  <si>
    <t>Addizionale comunale</t>
  </si>
  <si>
    <t>detrazione irpef per reddito da lavoro dipendente</t>
  </si>
  <si>
    <t>fascia</t>
  </si>
  <si>
    <r>
      <t xml:space="preserve">Reddito complessivo </t>
    </r>
    <r>
      <rPr>
        <b/>
        <vertAlign val="superscript"/>
        <sz val="9"/>
        <color indexed="8"/>
        <rFont val="Arial"/>
        <family val="2"/>
      </rPr>
      <t>(1)</t>
    </r>
  </si>
  <si>
    <t>Reddito complessivo</t>
  </si>
  <si>
    <t>Maggiorazione spettante</t>
  </si>
  <si>
    <t>totale detrazione irpef per lavoro dipendente</t>
  </si>
  <si>
    <t>Fino a 15.000,00 euro</t>
  </si>
  <si>
    <t>Da 15.001,00 a 28.000,00 euro</t>
  </si>
  <si>
    <t>Da 28.001,00 a 55.000,00 euro</t>
  </si>
  <si>
    <t>Da 55.001,00 a 75.000,00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</si>
</sst>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202124"/>
      <name val="Arial"/>
      <family val="2"/>
    </font>
    <font>
      <b/>
      <sz val="11"/>
      <color theme="1"/>
      <name val="STXihei"/>
      <charset val="134"/>
    </font>
    <font>
      <sz val="11"/>
      <color theme="1"/>
      <name val="STXihei"/>
      <charset val="134"/>
    </font>
    <font>
      <b/>
      <u/>
      <sz val="11"/>
      <color theme="5"/>
      <name val="STXihei"/>
      <charset val="134"/>
    </font>
    <font>
      <b/>
      <u/>
      <sz val="12"/>
      <color theme="5"/>
      <name val="STXihei"/>
      <charset val="134"/>
    </font>
    <font>
      <b/>
      <sz val="12"/>
      <color theme="1"/>
      <name val="STXihei"/>
      <charset val="134"/>
    </font>
    <font>
      <b/>
      <sz val="12"/>
      <color rgb="FFFF0000"/>
      <name val="STXihei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quotePrefix="1" applyFont="1" applyFill="1"/>
    <xf numFmtId="9" fontId="3" fillId="2" borderId="0" xfId="1" applyFont="1" applyFill="1" applyAlignment="1">
      <alignment horizontal="center"/>
    </xf>
    <xf numFmtId="165" fontId="3" fillId="2" borderId="0" xfId="0" applyNumberFormat="1" applyFont="1" applyFill="1"/>
    <xf numFmtId="10" fontId="4" fillId="2" borderId="0" xfId="1" applyNumberFormat="1" applyFont="1" applyFill="1" applyAlignment="1">
      <alignment horizontal="center"/>
    </xf>
    <xf numFmtId="164" fontId="3" fillId="2" borderId="0" xfId="0" quotePrefix="1" applyNumberFormat="1" applyFont="1" applyFill="1"/>
    <xf numFmtId="165" fontId="3" fillId="2" borderId="0" xfId="0" quotePrefix="1" applyNumberFormat="1" applyFont="1" applyFill="1"/>
    <xf numFmtId="0" fontId="3" fillId="2" borderId="1" xfId="0" quotePrefix="1" applyFont="1" applyFill="1" applyBorder="1" applyAlignment="1">
      <alignment wrapText="1"/>
    </xf>
    <xf numFmtId="164" fontId="3" fillId="2" borderId="2" xfId="0" quotePrefix="1" applyNumberFormat="1" applyFont="1" applyFill="1" applyBorder="1"/>
    <xf numFmtId="164" fontId="3" fillId="2" borderId="3" xfId="0" quotePrefix="1" applyNumberFormat="1" applyFont="1" applyFill="1" applyBorder="1"/>
    <xf numFmtId="164" fontId="3" fillId="2" borderId="4" xfId="0" quotePrefix="1" applyNumberFormat="1" applyFont="1" applyFill="1" applyBorder="1"/>
    <xf numFmtId="165" fontId="3" fillId="2" borderId="5" xfId="0" quotePrefix="1" applyNumberFormat="1" applyFont="1" applyFill="1" applyBorder="1"/>
    <xf numFmtId="165" fontId="3" fillId="2" borderId="6" xfId="0" quotePrefix="1" applyNumberFormat="1" applyFont="1" applyFill="1" applyBorder="1"/>
    <xf numFmtId="165" fontId="3" fillId="2" borderId="7" xfId="0" quotePrefix="1" applyNumberFormat="1" applyFont="1" applyFill="1" applyBorder="1"/>
    <xf numFmtId="165" fontId="3" fillId="2" borderId="8" xfId="0" quotePrefix="1" applyNumberFormat="1" applyFont="1" applyFill="1" applyBorder="1"/>
    <xf numFmtId="165" fontId="3" fillId="2" borderId="9" xfId="0" quotePrefix="1" applyNumberFormat="1" applyFont="1" applyFill="1" applyBorder="1"/>
    <xf numFmtId="165" fontId="3" fillId="2" borderId="10" xfId="0" quotePrefix="1" applyNumberFormat="1" applyFont="1" applyFill="1" applyBorder="1"/>
    <xf numFmtId="165" fontId="3" fillId="2" borderId="11" xfId="0" quotePrefix="1" applyNumberFormat="1" applyFont="1" applyFill="1" applyBorder="1"/>
    <xf numFmtId="165" fontId="3" fillId="2" borderId="12" xfId="0" quotePrefix="1" applyNumberFormat="1" applyFont="1" applyFill="1" applyBorder="1"/>
    <xf numFmtId="165" fontId="3" fillId="2" borderId="13" xfId="0" quotePrefix="1" applyNumberFormat="1" applyFont="1" applyFill="1" applyBorder="1"/>
    <xf numFmtId="165" fontId="3" fillId="2" borderId="14" xfId="0" quotePrefix="1" applyNumberFormat="1" applyFont="1" applyFill="1" applyBorder="1"/>
    <xf numFmtId="165" fontId="4" fillId="2" borderId="0" xfId="0" quotePrefix="1" applyNumberFormat="1" applyFont="1" applyFill="1"/>
    <xf numFmtId="0" fontId="5" fillId="4" borderId="17" xfId="0" applyFont="1" applyFill="1" applyBorder="1" applyAlignment="1">
      <alignment vertical="center" wrapText="1"/>
    </xf>
    <xf numFmtId="0" fontId="7" fillId="0" borderId="0" xfId="0" applyFont="1"/>
    <xf numFmtId="0" fontId="7" fillId="0" borderId="15" xfId="0" applyFont="1" applyBorder="1"/>
    <xf numFmtId="165" fontId="7" fillId="3" borderId="15" xfId="0" applyNumberFormat="1" applyFont="1" applyFill="1" applyBorder="1"/>
    <xf numFmtId="165" fontId="7" fillId="0" borderId="15" xfId="0" applyNumberFormat="1" applyFont="1" applyBorder="1"/>
    <xf numFmtId="165" fontId="7" fillId="0" borderId="0" xfId="0" applyNumberFormat="1" applyFont="1"/>
    <xf numFmtId="0" fontId="7" fillId="0" borderId="0" xfId="0" applyFont="1" applyBorder="1"/>
    <xf numFmtId="10" fontId="7" fillId="3" borderId="0" xfId="0" applyNumberFormat="1" applyFont="1" applyFill="1" applyBorder="1"/>
    <xf numFmtId="0" fontId="6" fillId="0" borderId="16" xfId="0" applyFont="1" applyBorder="1"/>
    <xf numFmtId="0" fontId="7" fillId="0" borderId="16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15" xfId="0" applyNumberFormat="1" applyFont="1" applyBorder="1"/>
    <xf numFmtId="165" fontId="10" fillId="0" borderId="0" xfId="0" applyNumberFormat="1" applyFont="1"/>
    <xf numFmtId="0" fontId="10" fillId="0" borderId="0" xfId="0" applyFont="1" applyBorder="1"/>
    <xf numFmtId="0" fontId="10" fillId="0" borderId="0" xfId="0" applyFont="1"/>
    <xf numFmtId="165" fontId="11" fillId="0" borderId="16" xfId="0" applyNumberFormat="1" applyFont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showGridLines="0" tabSelected="1" workbookViewId="0">
      <selection activeCell="I7" sqref="I7"/>
    </sheetView>
  </sheetViews>
  <sheetFormatPr defaultRowHeight="15" x14ac:dyDescent="0.25"/>
  <cols>
    <col min="1" max="1" width="8.88671875" style="23"/>
    <col min="2" max="2" width="29.109375" style="23" bestFit="1" customWidth="1"/>
    <col min="3" max="3" width="14.5546875" style="23" bestFit="1" customWidth="1"/>
    <col min="4" max="4" width="8.88671875" style="23"/>
    <col min="5" max="5" width="15.44140625" style="37" bestFit="1" customWidth="1"/>
    <col min="6" max="16384" width="8.88671875" style="23"/>
  </cols>
  <sheetData>
    <row r="2" spans="2:9" x14ac:dyDescent="0.25">
      <c r="B2" s="32" t="s">
        <v>2</v>
      </c>
      <c r="C2" s="32" t="s">
        <v>3</v>
      </c>
      <c r="D2" s="32"/>
      <c r="E2" s="33" t="s">
        <v>4</v>
      </c>
    </row>
    <row r="3" spans="2:9" x14ac:dyDescent="0.25">
      <c r="B3" s="24" t="s">
        <v>0</v>
      </c>
      <c r="C3" s="25">
        <v>80000</v>
      </c>
      <c r="D3" s="24"/>
      <c r="E3" s="34">
        <f>+C3</f>
        <v>80000</v>
      </c>
      <c r="G3" s="27"/>
      <c r="H3" s="27"/>
      <c r="I3" s="27"/>
    </row>
    <row r="4" spans="2:9" x14ac:dyDescent="0.25">
      <c r="E4" s="35"/>
    </row>
    <row r="5" spans="2:9" x14ac:dyDescent="0.25">
      <c r="B5" s="28" t="s">
        <v>1</v>
      </c>
      <c r="C5" s="29">
        <v>0.11409999999999999</v>
      </c>
      <c r="D5" s="28"/>
      <c r="E5" s="36"/>
    </row>
    <row r="6" spans="2:9" x14ac:dyDescent="0.25">
      <c r="B6" s="24" t="s">
        <v>5</v>
      </c>
      <c r="C6" s="26">
        <f>+C5*C3</f>
        <v>9128</v>
      </c>
      <c r="D6" s="24"/>
      <c r="E6" s="34">
        <f>+C6</f>
        <v>9128</v>
      </c>
    </row>
    <row r="7" spans="2:9" x14ac:dyDescent="0.25">
      <c r="C7" s="27"/>
      <c r="E7" s="35"/>
    </row>
    <row r="8" spans="2:9" x14ac:dyDescent="0.25">
      <c r="C8" s="27"/>
    </row>
    <row r="9" spans="2:9" x14ac:dyDescent="0.25">
      <c r="B9" s="24" t="s">
        <v>15</v>
      </c>
      <c r="C9" s="26">
        <f>+'Scaglioni Irpef'!G14</f>
        <v>23727.52</v>
      </c>
      <c r="D9" s="24"/>
      <c r="E9" s="34">
        <f>IF(C9&lt;0,0,+C9)</f>
        <v>23727.52</v>
      </c>
    </row>
    <row r="11" spans="2:9" x14ac:dyDescent="0.25">
      <c r="B11" s="28" t="s">
        <v>17</v>
      </c>
      <c r="C11" s="29">
        <v>1.41E-2</v>
      </c>
      <c r="D11" s="28"/>
      <c r="E11" s="36"/>
    </row>
    <row r="12" spans="2:9" x14ac:dyDescent="0.25">
      <c r="B12" s="24" t="s">
        <v>18</v>
      </c>
      <c r="C12" s="26">
        <f>+C11*'Scaglioni Irpef'!D1</f>
        <v>999.29520000000002</v>
      </c>
      <c r="D12" s="24"/>
      <c r="E12" s="34">
        <f>+C12</f>
        <v>999.29520000000002</v>
      </c>
    </row>
    <row r="13" spans="2:9" x14ac:dyDescent="0.25">
      <c r="C13" s="27"/>
      <c r="E13" s="35"/>
    </row>
    <row r="14" spans="2:9" x14ac:dyDescent="0.25">
      <c r="B14" s="28" t="s">
        <v>19</v>
      </c>
      <c r="C14" s="29">
        <v>7.1999999999999998E-3</v>
      </c>
      <c r="D14" s="28"/>
      <c r="E14" s="36"/>
    </row>
    <row r="15" spans="2:9" x14ac:dyDescent="0.25">
      <c r="B15" s="24" t="s">
        <v>22</v>
      </c>
      <c r="C15" s="26">
        <f>+C14*'Scaglioni Irpef'!D1</f>
        <v>510.27839999999998</v>
      </c>
      <c r="D15" s="24"/>
      <c r="E15" s="34">
        <f>+C15</f>
        <v>510.27839999999998</v>
      </c>
    </row>
    <row r="17" spans="2:5" ht="15.6" thickBot="1" x14ac:dyDescent="0.3">
      <c r="B17" s="30" t="s">
        <v>16</v>
      </c>
      <c r="C17" s="31"/>
      <c r="D17" s="31"/>
      <c r="E17" s="38">
        <f>+E3-E6-E9-E12-E15</f>
        <v>45634.906399999993</v>
      </c>
    </row>
    <row r="19" spans="2:5" x14ac:dyDescent="0.25">
      <c r="B19" s="23" t="s">
        <v>20</v>
      </c>
      <c r="E19" s="39">
        <v>12</v>
      </c>
    </row>
    <row r="21" spans="2:5" ht="15.6" thickBot="1" x14ac:dyDescent="0.3">
      <c r="B21" s="30" t="s">
        <v>21</v>
      </c>
      <c r="C21" s="31"/>
      <c r="D21" s="31"/>
      <c r="E21" s="38">
        <f>+E17/E19</f>
        <v>3802.9088666666662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23"/>
  <sheetViews>
    <sheetView showGridLines="0" workbookViewId="0">
      <selection activeCell="F20" sqref="F20"/>
    </sheetView>
  </sheetViews>
  <sheetFormatPr defaultColWidth="9.109375" defaultRowHeight="14.4" x14ac:dyDescent="0.3"/>
  <cols>
    <col min="1" max="2" width="9.109375" style="3"/>
    <col min="3" max="3" width="16" style="3" bestFit="1" customWidth="1"/>
    <col min="4" max="4" width="10.5546875" style="3" bestFit="1" customWidth="1"/>
    <col min="5" max="5" width="9.109375" style="3"/>
    <col min="6" max="7" width="10.5546875" style="3" bestFit="1" customWidth="1"/>
    <col min="8" max="16384" width="9.109375" style="3"/>
  </cols>
  <sheetData>
    <row r="1" spans="3:9" x14ac:dyDescent="0.3">
      <c r="C1" s="3" t="s">
        <v>12</v>
      </c>
      <c r="D1" s="3">
        <f>+Calcolo!C3-Calcolo!C6</f>
        <v>70872</v>
      </c>
    </row>
    <row r="3" spans="3:9" x14ac:dyDescent="0.3">
      <c r="C3" s="3" t="s">
        <v>6</v>
      </c>
    </row>
    <row r="4" spans="3:9" x14ac:dyDescent="0.3"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</row>
    <row r="5" spans="3:9" x14ac:dyDescent="0.3">
      <c r="C5" s="3">
        <v>0</v>
      </c>
      <c r="D5" s="3">
        <v>15000</v>
      </c>
      <c r="E5" s="2">
        <v>0.23</v>
      </c>
      <c r="F5" s="3">
        <f>+IF($D$1&gt;D5,D5-C5,+IF($D$1&lt;C5,0,$D$1-C5))</f>
        <v>15000</v>
      </c>
      <c r="G5" s="3">
        <f>+F5*E5</f>
        <v>3450</v>
      </c>
    </row>
    <row r="6" spans="3:9" x14ac:dyDescent="0.3">
      <c r="C6" s="3">
        <v>15000</v>
      </c>
      <c r="D6" s="3">
        <v>28000</v>
      </c>
      <c r="E6" s="2">
        <v>0.27</v>
      </c>
      <c r="F6" s="3">
        <f>+IF($D$1&gt;D6,D6-C6,+IF($D$1&lt;C6,0,$D$1-C6))</f>
        <v>13000</v>
      </c>
      <c r="G6" s="3">
        <f>+F6*E6</f>
        <v>3510.0000000000005</v>
      </c>
    </row>
    <row r="7" spans="3:9" x14ac:dyDescent="0.3">
      <c r="C7" s="3">
        <v>28000</v>
      </c>
      <c r="D7" s="3">
        <v>55000</v>
      </c>
      <c r="E7" s="2">
        <v>0.38</v>
      </c>
      <c r="F7" s="3">
        <f>+IF($D$1&gt;D7,D7-C7,+IF($D$1&lt;C7,0,$D$1-C7))</f>
        <v>27000</v>
      </c>
      <c r="G7" s="3">
        <f>+F7*E7</f>
        <v>10260</v>
      </c>
    </row>
    <row r="8" spans="3:9" x14ac:dyDescent="0.3">
      <c r="C8" s="3">
        <v>55000</v>
      </c>
      <c r="D8" s="3">
        <v>75000</v>
      </c>
      <c r="E8" s="2">
        <v>0.41</v>
      </c>
      <c r="F8" s="3">
        <f>+IF($D$1&gt;D8,D8-C8,+IF($D$1&lt;C8,0,$D$1-C8))</f>
        <v>15872</v>
      </c>
      <c r="G8" s="3">
        <f>+F8*E8</f>
        <v>6507.5199999999995</v>
      </c>
    </row>
    <row r="9" spans="3:9" x14ac:dyDescent="0.3">
      <c r="C9" s="3">
        <v>75000</v>
      </c>
      <c r="E9" s="2">
        <v>0.43</v>
      </c>
      <c r="F9" s="3">
        <f>+IF($D$1&lt;C9,0,$D$1-C9)</f>
        <v>0</v>
      </c>
      <c r="G9" s="3">
        <f>+F9*E9</f>
        <v>0</v>
      </c>
    </row>
    <row r="10" spans="3:9" x14ac:dyDescent="0.3">
      <c r="E10" s="3" t="s">
        <v>13</v>
      </c>
      <c r="F10" s="3">
        <f>SUM(F5:F9)</f>
        <v>70872</v>
      </c>
      <c r="G10" s="3">
        <f>SUM(G5:G9)</f>
        <v>23727.52</v>
      </c>
    </row>
    <row r="12" spans="3:9" x14ac:dyDescent="0.3">
      <c r="C12" s="3" t="s">
        <v>23</v>
      </c>
      <c r="G12" s="3">
        <f>+'Detrazione lavoro dipendente'!E22</f>
        <v>0</v>
      </c>
    </row>
    <row r="14" spans="3:9" x14ac:dyDescent="0.3">
      <c r="G14" s="3">
        <f>+G10-G12</f>
        <v>23727.52</v>
      </c>
      <c r="H14" s="4">
        <f>+G14/F10</f>
        <v>0.33479399480754035</v>
      </c>
      <c r="I14" s="3" t="s">
        <v>14</v>
      </c>
    </row>
    <row r="20" spans="3:6" ht="15" thickBot="1" x14ac:dyDescent="0.35">
      <c r="C20" s="22" t="s">
        <v>29</v>
      </c>
      <c r="D20" s="22">
        <v>0.19</v>
      </c>
      <c r="E20" s="22">
        <v>1.42</v>
      </c>
      <c r="F20" s="3">
        <f>F5*E20/100</f>
        <v>213</v>
      </c>
    </row>
    <row r="21" spans="3:6" ht="21" thickBot="1" x14ac:dyDescent="0.35">
      <c r="C21" s="22" t="s">
        <v>30</v>
      </c>
      <c r="D21" s="22">
        <v>0.2</v>
      </c>
      <c r="E21" s="22">
        <v>1.43</v>
      </c>
    </row>
    <row r="22" spans="3:6" ht="21" thickBot="1" x14ac:dyDescent="0.35">
      <c r="C22" s="22" t="s">
        <v>31</v>
      </c>
      <c r="D22" s="22">
        <v>0.45</v>
      </c>
      <c r="E22" s="22">
        <v>1.68</v>
      </c>
    </row>
    <row r="23" spans="3:6" ht="21" thickBot="1" x14ac:dyDescent="0.35">
      <c r="C23" s="22" t="s">
        <v>32</v>
      </c>
      <c r="D23" s="22">
        <v>0.49</v>
      </c>
      <c r="E23" s="22">
        <v>1.72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2"/>
  <sheetViews>
    <sheetView showGridLines="0" workbookViewId="0">
      <selection activeCell="G20" sqref="G20"/>
    </sheetView>
  </sheetViews>
  <sheetFormatPr defaultColWidth="9.109375" defaultRowHeight="14.4" x14ac:dyDescent="0.3"/>
  <cols>
    <col min="1" max="1" width="9.109375" style="1"/>
    <col min="2" max="2" width="13.6640625" style="1" customWidth="1"/>
    <col min="3" max="4" width="12.44140625" style="1" customWidth="1"/>
    <col min="5" max="5" width="9.33203125" style="1" bestFit="1" customWidth="1"/>
    <col min="6" max="6" width="9.109375" style="1"/>
    <col min="7" max="7" width="22.6640625" style="1" bestFit="1" customWidth="1"/>
    <col min="8" max="16384" width="9.109375" style="1"/>
  </cols>
  <sheetData>
    <row r="2" spans="2:7" x14ac:dyDescent="0.3">
      <c r="B2" s="1" t="s">
        <v>12</v>
      </c>
      <c r="C2" s="6">
        <f>+'Scaglioni Irpef'!D1</f>
        <v>70872</v>
      </c>
      <c r="D2" s="5"/>
      <c r="E2" s="5"/>
    </row>
    <row r="3" spans="2:7" x14ac:dyDescent="0.3">
      <c r="C3" s="5"/>
      <c r="D3" s="5"/>
      <c r="E3" s="5"/>
    </row>
    <row r="4" spans="2:7" x14ac:dyDescent="0.3">
      <c r="C4" s="8"/>
      <c r="D4" s="9"/>
      <c r="E4" s="10"/>
    </row>
    <row r="5" spans="2:7" x14ac:dyDescent="0.3">
      <c r="B5" s="1" t="s">
        <v>24</v>
      </c>
      <c r="C5" s="11">
        <v>0</v>
      </c>
      <c r="D5" s="12">
        <v>8000</v>
      </c>
      <c r="E5" s="13">
        <f>+IF(C2&lt;=8000,1840,0)</f>
        <v>0</v>
      </c>
    </row>
    <row r="6" spans="2:7" x14ac:dyDescent="0.3">
      <c r="B6" s="1" t="s">
        <v>24</v>
      </c>
      <c r="C6" s="11">
        <v>8001</v>
      </c>
      <c r="D6" s="12">
        <v>15000</v>
      </c>
      <c r="E6" s="13">
        <f>+IF(AND(C2&gt;C6,C2&lt;D6),(((15000-C2)/7000)*501)+1338,0)</f>
        <v>0</v>
      </c>
    </row>
    <row r="7" spans="2:7" ht="15" thickBot="1" x14ac:dyDescent="0.35">
      <c r="B7" s="1" t="s">
        <v>24</v>
      </c>
      <c r="C7" s="14">
        <v>15001</v>
      </c>
      <c r="D7" s="15">
        <v>55000</v>
      </c>
      <c r="E7" s="16">
        <f>+IF(AND(C2&gt;C7,C2&lt;D7),(((55000-C2)/40000)*1338),0)</f>
        <v>0</v>
      </c>
    </row>
    <row r="8" spans="2:7" ht="15" thickTop="1" x14ac:dyDescent="0.3">
      <c r="C8" s="6"/>
      <c r="D8" s="6"/>
      <c r="E8" s="17">
        <f>SUM(E5:E7)</f>
        <v>0</v>
      </c>
    </row>
    <row r="10" spans="2:7" ht="15" thickBot="1" x14ac:dyDescent="0.35"/>
    <row r="11" spans="2:7" ht="29.4" thickBot="1" x14ac:dyDescent="0.35">
      <c r="B11" s="7" t="s">
        <v>25</v>
      </c>
      <c r="C11" s="7" t="s">
        <v>26</v>
      </c>
      <c r="D11" s="7" t="s">
        <v>27</v>
      </c>
      <c r="E11" s="7"/>
    </row>
    <row r="12" spans="2:7" x14ac:dyDescent="0.3">
      <c r="B12" s="18"/>
      <c r="C12" s="19">
        <v>23000</v>
      </c>
      <c r="D12" s="19">
        <v>0</v>
      </c>
      <c r="E12" s="20">
        <f>+IF(C2&lt;C12,D12,0)</f>
        <v>0</v>
      </c>
    </row>
    <row r="13" spans="2:7" x14ac:dyDescent="0.3">
      <c r="B13" s="11">
        <v>23001</v>
      </c>
      <c r="C13" s="12">
        <v>24000</v>
      </c>
      <c r="D13" s="12">
        <v>10</v>
      </c>
      <c r="E13" s="13">
        <f t="shared" ref="E13:E18" si="0">+IF(AND($C$2&gt;B13,$C$2&lt;C13),D13,0)</f>
        <v>0</v>
      </c>
      <c r="G13" s="1">
        <f>109.35*12</f>
        <v>1312.1999999999998</v>
      </c>
    </row>
    <row r="14" spans="2:7" x14ac:dyDescent="0.3">
      <c r="B14" s="11">
        <v>24001</v>
      </c>
      <c r="C14" s="12">
        <v>25000</v>
      </c>
      <c r="D14" s="12">
        <v>20</v>
      </c>
      <c r="E14" s="13">
        <f t="shared" si="0"/>
        <v>0</v>
      </c>
    </row>
    <row r="15" spans="2:7" x14ac:dyDescent="0.3">
      <c r="B15" s="11">
        <v>25001</v>
      </c>
      <c r="C15" s="12">
        <v>26000</v>
      </c>
      <c r="D15" s="12">
        <v>30</v>
      </c>
      <c r="E15" s="13">
        <f t="shared" si="0"/>
        <v>0</v>
      </c>
    </row>
    <row r="16" spans="2:7" x14ac:dyDescent="0.3">
      <c r="B16" s="11">
        <v>26001</v>
      </c>
      <c r="C16" s="12">
        <v>27700</v>
      </c>
      <c r="D16" s="12">
        <v>40</v>
      </c>
      <c r="E16" s="13">
        <f t="shared" si="0"/>
        <v>0</v>
      </c>
    </row>
    <row r="17" spans="2:5" x14ac:dyDescent="0.3">
      <c r="B17" s="11">
        <v>27701</v>
      </c>
      <c r="C17" s="12">
        <v>28000</v>
      </c>
      <c r="D17" s="12">
        <v>25</v>
      </c>
      <c r="E17" s="13">
        <f t="shared" si="0"/>
        <v>0</v>
      </c>
    </row>
    <row r="18" spans="2:5" x14ac:dyDescent="0.3">
      <c r="B18" s="14">
        <v>28001</v>
      </c>
      <c r="C18" s="15"/>
      <c r="D18" s="15">
        <v>0</v>
      </c>
      <c r="E18" s="16">
        <f t="shared" si="0"/>
        <v>0</v>
      </c>
    </row>
    <row r="19" spans="2:5" x14ac:dyDescent="0.3">
      <c r="B19" s="6"/>
      <c r="C19" s="6"/>
      <c r="D19" s="6"/>
      <c r="E19" s="6"/>
    </row>
    <row r="22" spans="2:5" x14ac:dyDescent="0.3">
      <c r="B22" s="1" t="s">
        <v>28</v>
      </c>
      <c r="E22" s="21">
        <f>+E19+E8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</vt:lpstr>
      <vt:lpstr>Scaglioni Irpef</vt:lpstr>
      <vt:lpstr>Detrazione lavoro dipendente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fmigl</cp:lastModifiedBy>
  <dcterms:created xsi:type="dcterms:W3CDTF">2012-10-10T19:24:14Z</dcterms:created>
  <dcterms:modified xsi:type="dcterms:W3CDTF">2021-07-19T13:38:41Z</dcterms:modified>
</cp:coreProperties>
</file>